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BuÇalışmaKitabı" defaultThemeVersion="124226"/>
  <bookViews>
    <workbookView xWindow="-105" yWindow="-105" windowWidth="23250" windowHeight="12450" activeTab="1"/>
  </bookViews>
  <sheets>
    <sheet name="Database" sheetId="1" r:id="rId1"/>
    <sheet name="Gerilim Düşümü" sheetId="8" r:id="rId2"/>
  </sheets>
  <definedNames>
    <definedName name="CABLE">Database!#REF!</definedName>
    <definedName name="CableSize">Database!$B$12:$B$18</definedName>
    <definedName name="Conductor">Database!#REF!</definedName>
    <definedName name="Equipment">Database!$B$3:$B$9</definedName>
    <definedName name="_xlnm.Print_Area" localSheetId="1">'Gerilim Düşümü'!$A$1:$J$54</definedName>
  </definedNames>
  <calcPr calcId="144525"/>
  <customWorkbookViews>
    <customWorkbookView name="Umut - Kişisel Görünüm" guid="{C06CD695-3409-4DE8-B559-2C9A27236EF2}" mergeInterval="0" personalView="1" maximized="1" windowWidth="1276" windowHeight="852" activeSheetId="4"/>
    <customWorkbookView name="Admin - Kişisel Görünüm" guid="{D11B607B-C48D-48F8-BE2C-6E57A492E32C}" mergeInterval="0" personalView="1" maximized="1" xWindow="1" yWindow="1" windowWidth="1436" windowHeight="63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2" i="8" l="1"/>
  <c r="E23" i="8"/>
  <c r="F23" i="8" s="1"/>
  <c r="H23" i="8" s="1"/>
  <c r="E24" i="8"/>
  <c r="F24" i="8" s="1"/>
  <c r="H24" i="8" s="1"/>
  <c r="E25" i="8"/>
  <c r="F25" i="8" s="1"/>
  <c r="H25" i="8" s="1"/>
  <c r="E26" i="8"/>
  <c r="F26" i="8" s="1"/>
  <c r="H26" i="8" s="1"/>
  <c r="E27" i="8"/>
  <c r="F27" i="8" s="1"/>
  <c r="H27" i="8" s="1"/>
  <c r="E28" i="8"/>
  <c r="F28" i="8" s="1"/>
  <c r="E29" i="8"/>
  <c r="F29" i="8" s="1"/>
  <c r="H29" i="8" s="1"/>
  <c r="E30" i="8"/>
  <c r="F30" i="8" s="1"/>
  <c r="H30" i="8" s="1"/>
  <c r="E31" i="8"/>
  <c r="F31" i="8" s="1"/>
  <c r="H31" i="8" s="1"/>
  <c r="E32" i="8"/>
  <c r="F32" i="8" s="1"/>
  <c r="E33" i="8"/>
  <c r="F33" i="8" s="1"/>
  <c r="H33" i="8" s="1"/>
  <c r="E34" i="8"/>
  <c r="F34" i="8" s="1"/>
  <c r="H34" i="8" s="1"/>
  <c r="E35" i="8"/>
  <c r="F35" i="8" s="1"/>
  <c r="H35" i="8" s="1"/>
  <c r="E36" i="8"/>
  <c r="E37" i="8"/>
  <c r="F37" i="8" s="1"/>
  <c r="H37" i="8" s="1"/>
  <c r="E38" i="8"/>
  <c r="F38" i="8" s="1"/>
  <c r="H38" i="8" s="1"/>
  <c r="E39" i="8"/>
  <c r="F39" i="8" s="1"/>
  <c r="H39" i="8" s="1"/>
  <c r="E40" i="8"/>
  <c r="F40" i="8" s="1"/>
  <c r="E41" i="8"/>
  <c r="F41" i="8" s="1"/>
  <c r="H41" i="8" s="1"/>
  <c r="E42" i="8"/>
  <c r="F42" i="8" s="1"/>
  <c r="H42" i="8" s="1"/>
  <c r="E43" i="8"/>
  <c r="F43" i="8" s="1"/>
  <c r="H43" i="8" s="1"/>
  <c r="E44" i="8"/>
  <c r="E45" i="8"/>
  <c r="F45" i="8" s="1"/>
  <c r="H45" i="8" s="1"/>
  <c r="E46" i="8"/>
  <c r="F46" i="8" s="1"/>
  <c r="H46" i="8" s="1"/>
  <c r="E47" i="8"/>
  <c r="F47" i="8" s="1"/>
  <c r="H47" i="8" s="1"/>
  <c r="E48" i="8"/>
  <c r="F48" i="8" s="1"/>
  <c r="E49" i="8"/>
  <c r="F49" i="8" s="1"/>
  <c r="H49" i="8" s="1"/>
  <c r="E50" i="8"/>
  <c r="F50" i="8" s="1"/>
  <c r="H50" i="8" s="1"/>
  <c r="E51" i="8"/>
  <c r="F51" i="8" s="1"/>
  <c r="H51" i="8" s="1"/>
  <c r="E52" i="8"/>
  <c r="E53" i="8"/>
  <c r="F53" i="8" s="1"/>
  <c r="E22" i="8"/>
  <c r="F22" i="8" s="1"/>
  <c r="D21" i="8"/>
  <c r="I21" i="8"/>
  <c r="H52" i="8" l="1"/>
  <c r="H48" i="8"/>
  <c r="H40" i="8"/>
  <c r="H32" i="8"/>
  <c r="F44" i="8"/>
  <c r="H44" i="8" s="1"/>
  <c r="F36" i="8"/>
  <c r="H36" i="8" s="1"/>
  <c r="H28" i="8"/>
  <c r="H22" i="8"/>
  <c r="I22" i="8" s="1"/>
  <c r="G53" i="8"/>
  <c r="G52" i="8" s="1"/>
  <c r="G51" i="8" s="1"/>
  <c r="G50" i="8" s="1"/>
  <c r="G49" i="8" s="1"/>
  <c r="G48" i="8" s="1"/>
  <c r="G47" i="8" s="1"/>
  <c r="G46" i="8" s="1"/>
  <c r="G45" i="8" s="1"/>
  <c r="H53" i="8"/>
  <c r="I23" i="8" l="1"/>
  <c r="G44" i="8"/>
  <c r="G43" i="8" s="1"/>
  <c r="G42" i="8" s="1"/>
  <c r="G41" i="8" s="1"/>
  <c r="G40" i="8" s="1"/>
  <c r="G39" i="8" s="1"/>
  <c r="G38" i="8" s="1"/>
  <c r="G37" i="8" s="1"/>
  <c r="G36" i="8" s="1"/>
  <c r="G35" i="8" s="1"/>
  <c r="G34" i="8" s="1"/>
  <c r="G33" i="8" s="1"/>
  <c r="G32" i="8" s="1"/>
  <c r="G31" i="8" s="1"/>
  <c r="G30" i="8" s="1"/>
  <c r="G29" i="8" s="1"/>
  <c r="G28" i="8" s="1"/>
  <c r="G27" i="8" s="1"/>
  <c r="G26" i="8" s="1"/>
  <c r="G25" i="8" s="1"/>
  <c r="G24" i="8" s="1"/>
  <c r="G23" i="8" s="1"/>
  <c r="G22" i="8" s="1"/>
  <c r="E17" i="8" l="1"/>
  <c r="E16" i="8"/>
  <c r="I24" i="8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I37" i="8" s="1"/>
  <c r="I38" i="8" s="1"/>
  <c r="I39" i="8" s="1"/>
  <c r="I40" i="8" s="1"/>
  <c r="I41" i="8" s="1"/>
  <c r="I42" i="8" s="1"/>
  <c r="I43" i="8" s="1"/>
  <c r="I44" i="8" s="1"/>
  <c r="I45" i="8" s="1"/>
  <c r="I46" i="8" s="1"/>
  <c r="I47" i="8" s="1"/>
  <c r="I48" i="8" s="1"/>
  <c r="I49" i="8" s="1"/>
  <c r="I50" i="8" s="1"/>
  <c r="I51" i="8" s="1"/>
  <c r="I52" i="8" s="1"/>
  <c r="I53" i="8" s="1"/>
  <c r="E18" i="8" l="1"/>
</calcChain>
</file>

<file path=xl/sharedStrings.xml><?xml version="1.0" encoding="utf-8"?>
<sst xmlns="http://schemas.openxmlformats.org/spreadsheetml/2006/main" count="99" uniqueCount="66">
  <si>
    <t>Eq1</t>
  </si>
  <si>
    <t>Eq2</t>
  </si>
  <si>
    <t>Eq3</t>
  </si>
  <si>
    <t>Eq4</t>
  </si>
  <si>
    <t>Eq5</t>
  </si>
  <si>
    <t>Eq6</t>
  </si>
  <si>
    <t>Eq7</t>
  </si>
  <si>
    <t>Eq8</t>
  </si>
  <si>
    <t>Eq9</t>
  </si>
  <si>
    <t>Eq10</t>
  </si>
  <si>
    <t>Eq11</t>
  </si>
  <si>
    <t>Eq12</t>
  </si>
  <si>
    <t>Eq13</t>
  </si>
  <si>
    <t>Eq14</t>
  </si>
  <si>
    <t>Eq15</t>
  </si>
  <si>
    <t>Eq16</t>
  </si>
  <si>
    <t>Eq17</t>
  </si>
  <si>
    <t>Eq18</t>
  </si>
  <si>
    <t>Eq19</t>
  </si>
  <si>
    <t>Eq20</t>
  </si>
  <si>
    <t>Eq21</t>
  </si>
  <si>
    <t>Eq22</t>
  </si>
  <si>
    <t>Eq23</t>
  </si>
  <si>
    <t>Eq24</t>
  </si>
  <si>
    <t>Eq25</t>
  </si>
  <si>
    <t>Eq26</t>
  </si>
  <si>
    <t>Eq27</t>
  </si>
  <si>
    <t>Eq28</t>
  </si>
  <si>
    <t>Eq29</t>
  </si>
  <si>
    <t>Eq30</t>
  </si>
  <si>
    <t>Eq31</t>
  </si>
  <si>
    <t>Eq32</t>
  </si>
  <si>
    <t>PQD</t>
  </si>
  <si>
    <t>PQN</t>
  </si>
  <si>
    <t>P</t>
  </si>
  <si>
    <t>PC3</t>
  </si>
  <si>
    <t>PE-Kayo</t>
  </si>
  <si>
    <t>PE</t>
  </si>
  <si>
    <t>minV</t>
  </si>
  <si>
    <t>maxV</t>
  </si>
  <si>
    <t>Power</t>
  </si>
  <si>
    <t>1 mm²</t>
  </si>
  <si>
    <t>0.75 mm²</t>
  </si>
  <si>
    <t>0.50 mm²</t>
  </si>
  <si>
    <t>1.5 mm²</t>
  </si>
  <si>
    <t>2.5 mm²</t>
  </si>
  <si>
    <t>4 mm²</t>
  </si>
  <si>
    <t>6 mm²</t>
  </si>
  <si>
    <t>Ω/km</t>
  </si>
  <si>
    <t>Akım Kapasite</t>
  </si>
  <si>
    <t>NA</t>
  </si>
  <si>
    <t>Proje:</t>
  </si>
  <si>
    <t>Besleme Hattı:</t>
  </si>
  <si>
    <t>Haberleşme Hattı:</t>
  </si>
  <si>
    <t>Notlar:</t>
  </si>
  <si>
    <t>Kesit:</t>
  </si>
  <si>
    <t>Hat Gerilimi:</t>
  </si>
  <si>
    <t>Sonuç:</t>
  </si>
  <si>
    <t>Ekipman Numarası</t>
  </si>
  <si>
    <t>Ekipman Tipi</t>
  </si>
  <si>
    <t>Kablo Uzunluğu (m)</t>
  </si>
  <si>
    <t>Güç
(W)</t>
  </si>
  <si>
    <t>Maks.
Akım 
(mA)</t>
  </si>
  <si>
    <t>Kümülatif Akım 
(mA)</t>
  </si>
  <si>
    <t>P-P
DC Gerilim Düşümü (V)</t>
  </si>
  <si>
    <t>Kümülatif
DC Gerilim Düşümü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</si>
</sst>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V&quot;;\-#,##0.00\ &quot;V&quot;"/>
  </numFmts>
  <fonts count="5" x14ac:knownFonts="1">
    <font>
      <sz val="10"/>
      <name val="Arial Tur"/>
      <charset val="162"/>
    </font>
    <font>
      <sz val="8"/>
      <name val="Arial Tur"/>
      <charset val="162"/>
    </font>
    <font>
      <b/>
      <sz val="10"/>
      <name val="Arial Tur"/>
      <charset val="162"/>
    </font>
    <font>
      <b/>
      <sz val="10"/>
      <name val="Arial Tur"/>
    </font>
    <font>
      <b/>
      <sz val="11"/>
      <color theme="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7EBEB"/>
        <bgColor indexed="64"/>
      </patternFill>
    </fill>
    <fill>
      <patternFill patternType="solid">
        <fgColor rgb="FFEBF5F5"/>
        <bgColor indexed="64"/>
      </patternFill>
    </fill>
    <fill>
      <patternFill patternType="solid">
        <fgColor rgb="FF158F9C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/>
    </xf>
    <xf numFmtId="0" fontId="0" fillId="5" borderId="0" xfId="0" applyFill="1" applyBorder="1" applyAlignment="1">
      <alignment horizontal="center"/>
    </xf>
    <xf numFmtId="2" fontId="0" fillId="5" borderId="0" xfId="0" applyNumberFormat="1" applyFill="1" applyBorder="1" applyAlignment="1">
      <alignment horizontal="center"/>
    </xf>
    <xf numFmtId="2" fontId="0" fillId="5" borderId="0" xfId="0" applyNumberFormat="1" applyFill="1" applyBorder="1" applyAlignment="1">
      <alignment horizontal="left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left"/>
    </xf>
    <xf numFmtId="0" fontId="0" fillId="3" borderId="2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right" vertical="center" wrapText="1"/>
      <protection locked="0"/>
    </xf>
    <xf numFmtId="164" fontId="0" fillId="3" borderId="0" xfId="0" applyNumberFormat="1" applyFill="1" applyBorder="1" applyAlignment="1" applyProtection="1">
      <alignment horizontal="right" vertical="center" wrapText="1"/>
      <protection locked="0"/>
    </xf>
    <xf numFmtId="0" fontId="0" fillId="2" borderId="0" xfId="0" applyFill="1" applyBorder="1" applyAlignment="1">
      <alignment horizontal="left" vertical="center"/>
    </xf>
    <xf numFmtId="2" fontId="0" fillId="2" borderId="0" xfId="0" applyNumberForma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3">
    <dxf>
      <font>
        <strike val="0"/>
        <color theme="0"/>
      </font>
      <fill>
        <patternFill>
          <bgColor theme="5" tint="0.39994506668294322"/>
        </patternFill>
      </fill>
    </dxf>
    <dxf>
      <font>
        <color theme="0"/>
      </font>
      <fill>
        <patternFill>
          <bgColor theme="5" tint="0.39994506668294322"/>
        </patternFill>
      </fill>
    </dxf>
    <dxf>
      <font>
        <strike val="0"/>
        <color theme="0"/>
      </font>
      <numFmt numFmtId="165" formatCode="#,##0.00\ &quot;!!!&quot;;\-#,##0.00\ &quot;!!!&quot;"/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17927</xdr:colOff>
      <xdr:row>1</xdr:row>
      <xdr:rowOff>44823</xdr:rowOff>
    </xdr:from>
    <xdr:to>
      <xdr:col>3</xdr:col>
      <xdr:colOff>168985</xdr:colOff>
      <xdr:row>8</xdr:row>
      <xdr:rowOff>441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xmlns="" id="{BB6CC7E1-9934-C4BD-EC3F-C7FD9F7FA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27" y="215152"/>
          <a:ext cx="1658473" cy="11380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295835</xdr:colOff>
      <xdr:row>6</xdr:row>
      <xdr:rowOff>1</xdr:rowOff>
    </xdr:from>
    <xdr:to>
      <xdr:col>9</xdr:col>
      <xdr:colOff>35223</xdr:colOff>
      <xdr:row>8</xdr:row>
      <xdr:rowOff>2242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xmlns="" id="{40D56D97-2EA6-A3D8-35F4-A3D92D125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0753" y="1021977"/>
          <a:ext cx="3504565" cy="342900"/>
        </a:xfrm>
        <a:prstGeom prst="rect">
          <a:avLst/>
        </a:prstGeom>
        <a:noFill/>
      </xdr:spPr>
    </xdr:pic>
    <xdr:clientData/>
  </xdr:twoCellAnchor>
  <xdr:twoCellAnchor>
    <xdr:from>
      <xdr:col>4</xdr:col>
      <xdr:colOff>564776</xdr:colOff>
      <xdr:row>6</xdr:row>
      <xdr:rowOff>8965</xdr:rowOff>
    </xdr:from>
    <xdr:to>
      <xdr:col>9</xdr:col>
      <xdr:colOff>0</xdr:colOff>
      <xdr:row>7</xdr:row>
      <xdr:rowOff>152401</xdr:rowOff>
    </xdr:to>
    <xdr:sp macro="" textlink="">
      <xdr:nvSpPr>
        <xdr:cNvPr id="4" name="Metin kutusu 3">
          <a:extLst>
            <a:ext uri="{FF2B5EF4-FFF2-40B4-BE49-F238E27FC236}">
              <a16:creationId xmlns:a16="http://schemas.microsoft.com/office/drawing/2014/main" xmlns="" id="{FD19CFA2-A2F3-622F-1D2C-44D99EDE27AE}"/>
            </a:ext>
          </a:extLst>
        </xdr:cNvPr>
        <xdr:cNvSpPr txBox="1"/>
      </xdr:nvSpPr>
      <xdr:spPr>
        <a:xfrm>
          <a:off x="3379694" y="1030941"/>
          <a:ext cx="3200400" cy="3137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GB" sz="1400">
              <a:solidFill>
                <a:schemeClr val="bg1"/>
              </a:solidFill>
            </a:rPr>
            <a:t>Hat Gerilim Düşümü Hesaplama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B2:F18"/>
  <sheetViews>
    <sheetView workbookViewId="0">
      <selection activeCell="G23" sqref="G23"/>
    </sheetView>
  </sheetViews>
  <sheetFormatPr defaultRowHeight="12.75" x14ac:dyDescent="0.2"/>
  <cols>
    <col min="2" max="2" width="8.28515625" bestFit="1" customWidth="1"/>
    <col min="3" max="3" width="6.7109375" customWidth="1"/>
  </cols>
  <sheetData>
    <row r="2" spans="2:6" x14ac:dyDescent="0.2">
      <c r="C2" s="8" t="s">
        <v>40</v>
      </c>
      <c r="D2" s="8" t="s">
        <v>38</v>
      </c>
      <c r="E2" s="8" t="s">
        <v>39</v>
      </c>
    </row>
    <row r="3" spans="2:6" x14ac:dyDescent="0.2">
      <c r="B3" t="s">
        <v>50</v>
      </c>
      <c r="C3" s="8">
        <v>0</v>
      </c>
      <c r="D3" s="8">
        <v>0</v>
      </c>
      <c r="E3" s="8">
        <v>0</v>
      </c>
    </row>
    <row r="4" spans="2:6" x14ac:dyDescent="0.2">
      <c r="B4" t="s">
        <v>32</v>
      </c>
      <c r="C4" s="8">
        <v>4</v>
      </c>
      <c r="D4" s="8">
        <v>10</v>
      </c>
      <c r="E4" s="8">
        <v>32</v>
      </c>
    </row>
    <row r="5" spans="2:6" x14ac:dyDescent="0.2">
      <c r="B5" t="s">
        <v>33</v>
      </c>
      <c r="C5" s="8">
        <v>4</v>
      </c>
      <c r="D5" s="8">
        <v>10</v>
      </c>
      <c r="E5" s="8">
        <v>32</v>
      </c>
    </row>
    <row r="6" spans="2:6" x14ac:dyDescent="0.2">
      <c r="B6" t="s">
        <v>34</v>
      </c>
      <c r="C6" s="8">
        <v>4</v>
      </c>
      <c r="D6" s="8">
        <v>10</v>
      </c>
      <c r="E6" s="8">
        <v>32</v>
      </c>
    </row>
    <row r="7" spans="2:6" x14ac:dyDescent="0.2">
      <c r="B7" t="s">
        <v>37</v>
      </c>
      <c r="C7" s="8">
        <v>4</v>
      </c>
      <c r="D7" s="8">
        <v>10</v>
      </c>
      <c r="E7" s="8">
        <v>28</v>
      </c>
    </row>
    <row r="8" spans="2:6" x14ac:dyDescent="0.2">
      <c r="B8" t="s">
        <v>36</v>
      </c>
      <c r="C8" s="8">
        <v>4</v>
      </c>
      <c r="D8" s="8">
        <v>10</v>
      </c>
      <c r="E8" s="8">
        <v>32</v>
      </c>
    </row>
    <row r="9" spans="2:6" x14ac:dyDescent="0.2">
      <c r="B9" t="s">
        <v>35</v>
      </c>
      <c r="C9" s="8">
        <v>2</v>
      </c>
      <c r="D9" s="8">
        <v>10</v>
      </c>
      <c r="E9" s="8">
        <v>32</v>
      </c>
    </row>
    <row r="10" spans="2:6" x14ac:dyDescent="0.2">
      <c r="C10" s="8"/>
      <c r="D10" s="8"/>
      <c r="E10" s="8"/>
    </row>
    <row r="11" spans="2:6" x14ac:dyDescent="0.2">
      <c r="C11" s="8" t="s">
        <v>48</v>
      </c>
      <c r="D11" t="s">
        <v>49</v>
      </c>
    </row>
    <row r="12" spans="2:6" x14ac:dyDescent="0.2">
      <c r="B12" t="s">
        <v>43</v>
      </c>
      <c r="C12" s="8">
        <v>36</v>
      </c>
      <c r="D12" s="8">
        <v>9</v>
      </c>
    </row>
    <row r="13" spans="2:6" x14ac:dyDescent="0.2">
      <c r="B13" t="s">
        <v>42</v>
      </c>
      <c r="C13" s="8">
        <v>26</v>
      </c>
      <c r="D13" s="8">
        <v>12</v>
      </c>
    </row>
    <row r="14" spans="2:6" x14ac:dyDescent="0.2">
      <c r="B14" t="s">
        <v>41</v>
      </c>
      <c r="C14" s="8">
        <v>19.5</v>
      </c>
      <c r="D14" s="8">
        <v>15</v>
      </c>
    </row>
    <row r="15" spans="2:6" x14ac:dyDescent="0.2">
      <c r="B15" t="s">
        <v>44</v>
      </c>
      <c r="C15" s="8">
        <v>13.3</v>
      </c>
      <c r="D15" s="8">
        <v>18</v>
      </c>
      <c r="F15" s="8"/>
    </row>
    <row r="16" spans="2:6" x14ac:dyDescent="0.2">
      <c r="B16" t="s">
        <v>45</v>
      </c>
      <c r="C16" s="8">
        <v>7.98</v>
      </c>
      <c r="D16" s="8">
        <v>26</v>
      </c>
    </row>
    <row r="17" spans="2:4" x14ac:dyDescent="0.2">
      <c r="B17" t="s">
        <v>46</v>
      </c>
      <c r="C17" s="8">
        <v>4.95</v>
      </c>
      <c r="D17" s="8">
        <v>34</v>
      </c>
    </row>
    <row r="18" spans="2:4" x14ac:dyDescent="0.2">
      <c r="B18" t="s">
        <v>47</v>
      </c>
      <c r="C18" s="8">
        <v>3.3</v>
      </c>
      <c r="D18" s="8">
        <v>44</v>
      </c>
    </row>
  </sheetData>
  <customSheetViews>
    <customSheetView guid="{C06CD695-3409-4DE8-B559-2C9A27236EF2}" showRuler="0" topLeftCell="A6">
      <selection activeCell="D9" sqref="D9"/>
      <pageMargins left="0.75" right="0.75" top="1" bottom="1" header="0.5" footer="0.5"/>
      <headerFooter alignWithMargins="0"/>
    </customSheetView>
  </customSheetViews>
  <phoneticPr fontId="1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B10:J62"/>
  <sheetViews>
    <sheetView tabSelected="1" view="pageBreakPreview" topLeftCell="A12" zoomScale="130" zoomScaleNormal="100" zoomScaleSheetLayoutView="130" workbookViewId="0">
      <selection activeCell="Y34" sqref="Y34"/>
    </sheetView>
  </sheetViews>
  <sheetFormatPr defaultRowHeight="12.75" x14ac:dyDescent="0.2"/>
  <cols>
    <col min="2" max="2" width="11.28515625" customWidth="1"/>
    <col min="3" max="7" width="10.7109375" customWidth="1"/>
    <col min="8" max="9" width="11.28515625" customWidth="1"/>
    <col min="10" max="10" width="9.42578125" customWidth="1"/>
    <col min="11" max="19" width="4.7109375" customWidth="1"/>
  </cols>
  <sheetData>
    <row r="10" spans="2:9" x14ac:dyDescent="0.2">
      <c r="B10" s="24" t="s">
        <v>51</v>
      </c>
      <c r="C10" s="24"/>
      <c r="D10" s="25"/>
      <c r="E10" s="25"/>
      <c r="F10" s="25"/>
      <c r="G10" s="25"/>
      <c r="H10" s="25"/>
      <c r="I10" s="25"/>
    </row>
    <row r="11" spans="2:9" x14ac:dyDescent="0.2">
      <c r="B11" s="24" t="s">
        <v>52</v>
      </c>
      <c r="C11" s="24"/>
      <c r="D11" s="25"/>
      <c r="E11" s="25"/>
      <c r="F11" s="25"/>
      <c r="G11" s="25"/>
      <c r="H11" s="25"/>
      <c r="I11" s="25"/>
    </row>
    <row r="12" spans="2:9" x14ac:dyDescent="0.2">
      <c r="B12" s="24" t="s">
        <v>53</v>
      </c>
      <c r="C12" s="24"/>
      <c r="D12" s="25"/>
      <c r="E12" s="25"/>
      <c r="F12" s="25"/>
      <c r="G12" s="25"/>
      <c r="H12" s="25"/>
      <c r="I12" s="25"/>
    </row>
    <row r="13" spans="2:9" x14ac:dyDescent="0.2">
      <c r="B13" s="24" t="s">
        <v>54</v>
      </c>
      <c r="C13" s="24"/>
      <c r="D13" s="25"/>
      <c r="E13" s="25"/>
      <c r="F13" s="25"/>
      <c r="G13" s="25"/>
      <c r="H13" s="25"/>
      <c r="I13" s="25"/>
    </row>
    <row r="15" spans="2:9" x14ac:dyDescent="0.2">
      <c r="E15" t="s">
        <v>57</v>
      </c>
    </row>
    <row r="16" spans="2:9" x14ac:dyDescent="0.2">
      <c r="B16" s="12" t="s">
        <v>55</v>
      </c>
      <c r="C16" s="20" t="s">
        <v>44</v>
      </c>
      <c r="D16" s="5"/>
      <c r="E16" s="22" t="str">
        <f>IF(VLOOKUP(C16,Database!B12:D18,3,FALSE)&lt;G22/1000,"Kablo akım taşıma kapasitesi yetersizdir !!!","Kablo akım taşıma kapasitesi uygundur.")</f>
        <v>Kablo akım taşıma kapasitesi uygundur.</v>
      </c>
      <c r="F16" s="22"/>
      <c r="G16" s="22"/>
      <c r="H16" s="22"/>
      <c r="I16" s="22"/>
    </row>
    <row r="17" spans="2:10" x14ac:dyDescent="0.2">
      <c r="B17" s="13" t="s">
        <v>56</v>
      </c>
      <c r="C17" s="21">
        <v>24</v>
      </c>
      <c r="D17" s="7"/>
      <c r="E17" s="22" t="str">
        <f>CONCATENATE("En az ",G22/1000,"A / ", C17*G22/1000, "W güç kaynağı kullanılmalıdır.")</f>
        <v>En az 12,8A / 307,2W güç kaynağı kullanılmalıdır.</v>
      </c>
      <c r="F17" s="22"/>
      <c r="G17" s="22"/>
      <c r="H17" s="22"/>
      <c r="I17" s="22"/>
    </row>
    <row r="18" spans="2:10" x14ac:dyDescent="0.2">
      <c r="E18" s="23" t="str">
        <f>IF(MIN(I22:I53)&lt;15,"İlave güç kaynağı kullanılmalıdır!!!","Gerilim düşümü uygundur.")</f>
        <v>İlave güç kaynağı kullanılmalıdır!!!</v>
      </c>
      <c r="F18" s="22"/>
      <c r="G18" s="22"/>
      <c r="H18" s="22"/>
      <c r="I18" s="22"/>
    </row>
    <row r="19" spans="2:10" x14ac:dyDescent="0.2">
      <c r="B19" s="6"/>
      <c r="C19" s="6"/>
      <c r="D19" s="6"/>
      <c r="E19" s="6"/>
      <c r="F19" s="6"/>
      <c r="G19" s="6"/>
      <c r="H19" s="6"/>
      <c r="I19" s="6"/>
      <c r="J19" s="1"/>
    </row>
    <row r="20" spans="2:10" ht="45.6" customHeight="1" x14ac:dyDescent="0.2">
      <c r="B20" s="11" t="s">
        <v>58</v>
      </c>
      <c r="C20" s="11" t="s">
        <v>59</v>
      </c>
      <c r="D20" s="11" t="s">
        <v>60</v>
      </c>
      <c r="E20" s="11" t="s">
        <v>61</v>
      </c>
      <c r="F20" s="11" t="s">
        <v>62</v>
      </c>
      <c r="G20" s="11" t="s">
        <v>63</v>
      </c>
      <c r="H20" s="11" t="s">
        <v>64</v>
      </c>
      <c r="I20" s="11" t="s">
        <v>65</v>
      </c>
    </row>
    <row r="21" spans="2:10" ht="12.75" customHeight="1" x14ac:dyDescent="0.2">
      <c r="B21" s="14"/>
      <c r="C21" s="17"/>
      <c r="D21" s="18">
        <f>SUM(D22:D53)</f>
        <v>860</v>
      </c>
      <c r="E21" s="14"/>
      <c r="F21" s="14"/>
      <c r="G21" s="14"/>
      <c r="H21" s="15"/>
      <c r="I21" s="16">
        <f>C17</f>
        <v>24</v>
      </c>
      <c r="J21" s="3"/>
    </row>
    <row r="22" spans="2:10" x14ac:dyDescent="0.2">
      <c r="B22" s="9" t="s">
        <v>0</v>
      </c>
      <c r="C22" s="19" t="s">
        <v>34</v>
      </c>
      <c r="D22" s="19">
        <v>30</v>
      </c>
      <c r="E22" s="9">
        <f>VLOOKUP(C22,Database!$B$3:$E$9,2,FALSE)</f>
        <v>4</v>
      </c>
      <c r="F22" s="9">
        <f>IF(VLOOKUP(C22,Database!$B$3:$E$9,3,FALSE) = 0, 0,E22/VLOOKUP(C22,Database!$B$3:$E$9,3,FALSE)*1000)</f>
        <v>400</v>
      </c>
      <c r="G22" s="9">
        <f>G23+F22</f>
        <v>12800</v>
      </c>
      <c r="H22" s="10">
        <f>(VLOOKUP($C$16,Database!$B$12:$C$18,2,FALSE)/1000)*2*D22*(F22/1000)</f>
        <v>0.31920000000000004</v>
      </c>
      <c r="I22" s="10">
        <f t="shared" ref="I22:I51" si="0">IF(C22="NA","-",IF((I21-H22)&gt;0,(I21-H22),0))</f>
        <v>23.680800000000001</v>
      </c>
    </row>
    <row r="23" spans="2:10" x14ac:dyDescent="0.2">
      <c r="B23" s="9" t="s">
        <v>1</v>
      </c>
      <c r="C23" s="19" t="s">
        <v>34</v>
      </c>
      <c r="D23" s="19">
        <v>30</v>
      </c>
      <c r="E23" s="9">
        <f>VLOOKUP(C23,Database!$B$3:$E$9,2,FALSE)</f>
        <v>4</v>
      </c>
      <c r="F23" s="9">
        <f>IF(VLOOKUP(C23,Database!$B$3:$E$9,3,FALSE) = 0, 0,E23/VLOOKUP(C23,Database!$B$3:$E$9,3,FALSE)*1000)</f>
        <v>400</v>
      </c>
      <c r="G23" s="9">
        <f t="shared" ref="G23:G43" si="1">G24+F23</f>
        <v>12400</v>
      </c>
      <c r="H23" s="10">
        <f>(VLOOKUP($C$16,Database!$B$12:$C$18,2,FALSE)/1000)*2*D23*(F23/1000)</f>
        <v>0.31920000000000004</v>
      </c>
      <c r="I23" s="10">
        <f t="shared" si="0"/>
        <v>23.361600000000003</v>
      </c>
    </row>
    <row r="24" spans="2:10" x14ac:dyDescent="0.2">
      <c r="B24" s="9" t="s">
        <v>2</v>
      </c>
      <c r="C24" s="19" t="s">
        <v>34</v>
      </c>
      <c r="D24" s="19">
        <v>30</v>
      </c>
      <c r="E24" s="9">
        <f>VLOOKUP(C24,Database!$B$3:$E$9,2,FALSE)</f>
        <v>4</v>
      </c>
      <c r="F24" s="9">
        <f>IF(VLOOKUP(C24,Database!$B$3:$E$9,3,FALSE) = 0, 0,E24/VLOOKUP(C24,Database!$B$3:$E$9,3,FALSE)*1000)</f>
        <v>400</v>
      </c>
      <c r="G24" s="9">
        <f t="shared" si="1"/>
        <v>12000</v>
      </c>
      <c r="H24" s="10">
        <f>(VLOOKUP($C$16,Database!$B$12:$C$18,2,FALSE)/1000)*2*D24*(F24/1000)</f>
        <v>0.31920000000000004</v>
      </c>
      <c r="I24" s="10">
        <f t="shared" si="0"/>
        <v>23.042400000000004</v>
      </c>
    </row>
    <row r="25" spans="2:10" x14ac:dyDescent="0.2">
      <c r="B25" s="9" t="s">
        <v>3</v>
      </c>
      <c r="C25" s="19" t="s">
        <v>34</v>
      </c>
      <c r="D25" s="19">
        <v>20</v>
      </c>
      <c r="E25" s="9">
        <f>VLOOKUP(C25,Database!$B$3:$E$9,2,FALSE)</f>
        <v>4</v>
      </c>
      <c r="F25" s="9">
        <f>IF(VLOOKUP(C25,Database!$B$3:$E$9,3,FALSE) = 0, 0,E25/VLOOKUP(C25,Database!$B$3:$E$9,3,FALSE)*1000)</f>
        <v>400</v>
      </c>
      <c r="G25" s="9">
        <f t="shared" si="1"/>
        <v>11600</v>
      </c>
      <c r="H25" s="10">
        <f>(VLOOKUP($C$16,Database!$B$12:$C$18,2,FALSE)/1000)*2*D25*(F25/1000)</f>
        <v>0.21280000000000002</v>
      </c>
      <c r="I25" s="10">
        <f t="shared" si="0"/>
        <v>22.829600000000003</v>
      </c>
    </row>
    <row r="26" spans="2:10" x14ac:dyDescent="0.2">
      <c r="B26" s="9" t="s">
        <v>4</v>
      </c>
      <c r="C26" s="19" t="s">
        <v>34</v>
      </c>
      <c r="D26" s="19">
        <v>50</v>
      </c>
      <c r="E26" s="9">
        <f>VLOOKUP(C26,Database!$B$3:$E$9,2,FALSE)</f>
        <v>4</v>
      </c>
      <c r="F26" s="9">
        <f>IF(VLOOKUP(C26,Database!$B$3:$E$9,3,FALSE) = 0, 0,E26/VLOOKUP(C26,Database!$B$3:$E$9,3,FALSE)*1000)</f>
        <v>400</v>
      </c>
      <c r="G26" s="9">
        <f t="shared" si="1"/>
        <v>11200</v>
      </c>
      <c r="H26" s="10">
        <f>(VLOOKUP($C$16,Database!$B$12:$C$18,2,FALSE)/1000)*2*D26*(F26/1000)</f>
        <v>0.53200000000000003</v>
      </c>
      <c r="I26" s="10">
        <f t="shared" si="0"/>
        <v>22.297600000000003</v>
      </c>
    </row>
    <row r="27" spans="2:10" x14ac:dyDescent="0.2">
      <c r="B27" s="9" t="s">
        <v>5</v>
      </c>
      <c r="C27" s="19" t="s">
        <v>34</v>
      </c>
      <c r="D27" s="19">
        <v>50</v>
      </c>
      <c r="E27" s="9">
        <f>VLOOKUP(C27,Database!$B$3:$E$9,2,FALSE)</f>
        <v>4</v>
      </c>
      <c r="F27" s="9">
        <f>IF(VLOOKUP(C27,Database!$B$3:$E$9,3,FALSE) = 0, 0,E27/VLOOKUP(C27,Database!$B$3:$E$9,3,FALSE)*1000)</f>
        <v>400</v>
      </c>
      <c r="G27" s="9">
        <f t="shared" si="1"/>
        <v>10800</v>
      </c>
      <c r="H27" s="10">
        <f>(VLOOKUP($C$16,Database!$B$12:$C$18,2,FALSE)/1000)*2*D27*(F27/1000)</f>
        <v>0.53200000000000003</v>
      </c>
      <c r="I27" s="10">
        <f t="shared" si="0"/>
        <v>21.765600000000003</v>
      </c>
    </row>
    <row r="28" spans="2:10" x14ac:dyDescent="0.2">
      <c r="B28" s="9" t="s">
        <v>6</v>
      </c>
      <c r="C28" s="19" t="s">
        <v>34</v>
      </c>
      <c r="D28" s="19">
        <v>50</v>
      </c>
      <c r="E28" s="9">
        <f>VLOOKUP(C28,Database!$B$3:$E$9,2,FALSE)</f>
        <v>4</v>
      </c>
      <c r="F28" s="9">
        <f>IF(VLOOKUP(C28,Database!$B$3:$E$9,3,FALSE) = 0, 0,E28/VLOOKUP(C28,Database!$B$3:$E$9,3,FALSE)*1000)</f>
        <v>400</v>
      </c>
      <c r="G28" s="9">
        <f t="shared" si="1"/>
        <v>10400</v>
      </c>
      <c r="H28" s="10">
        <f>(VLOOKUP($C$16,Database!$B$12:$C$18,2,FALSE)/1000)*2*D28*(F28/1000)</f>
        <v>0.53200000000000003</v>
      </c>
      <c r="I28" s="10">
        <f t="shared" si="0"/>
        <v>21.233600000000003</v>
      </c>
    </row>
    <row r="29" spans="2:10" x14ac:dyDescent="0.2">
      <c r="B29" s="9" t="s">
        <v>7</v>
      </c>
      <c r="C29" s="19" t="s">
        <v>37</v>
      </c>
      <c r="D29" s="19">
        <v>50</v>
      </c>
      <c r="E29" s="9">
        <f>VLOOKUP(C29,Database!$B$3:$E$9,2,FALSE)</f>
        <v>4</v>
      </c>
      <c r="F29" s="9">
        <f>IF(VLOOKUP(C29,Database!$B$3:$E$9,3,FALSE) = 0, 0,E29/VLOOKUP(C29,Database!$B$3:$E$9,3,FALSE)*1000)</f>
        <v>400</v>
      </c>
      <c r="G29" s="9">
        <f t="shared" si="1"/>
        <v>10000</v>
      </c>
      <c r="H29" s="10">
        <f>(VLOOKUP($C$16,Database!$B$12:$C$18,2,FALSE)/1000)*2*D29*(F29/1000)</f>
        <v>0.53200000000000003</v>
      </c>
      <c r="I29" s="10">
        <f t="shared" si="0"/>
        <v>20.701600000000003</v>
      </c>
    </row>
    <row r="30" spans="2:10" x14ac:dyDescent="0.2">
      <c r="B30" s="9" t="s">
        <v>8</v>
      </c>
      <c r="C30" s="19" t="s">
        <v>32</v>
      </c>
      <c r="D30" s="19">
        <v>50</v>
      </c>
      <c r="E30" s="9">
        <f>VLOOKUP(C30,Database!$B$3:$E$9,2,FALSE)</f>
        <v>4</v>
      </c>
      <c r="F30" s="9">
        <f>IF(VLOOKUP(C30,Database!$B$3:$E$9,3,FALSE) = 0, 0,E30/VLOOKUP(C30,Database!$B$3:$E$9,3,FALSE)*1000)</f>
        <v>400</v>
      </c>
      <c r="G30" s="9">
        <f t="shared" si="1"/>
        <v>9600</v>
      </c>
      <c r="H30" s="10">
        <f>(VLOOKUP($C$16,Database!$B$12:$C$18,2,FALSE)/1000)*2*D30*(F30/1000)</f>
        <v>0.53200000000000003</v>
      </c>
      <c r="I30" s="10">
        <f t="shared" si="0"/>
        <v>20.169600000000003</v>
      </c>
    </row>
    <row r="31" spans="2:10" x14ac:dyDescent="0.2">
      <c r="B31" s="9" t="s">
        <v>9</v>
      </c>
      <c r="C31" s="19" t="s">
        <v>32</v>
      </c>
      <c r="D31" s="19">
        <v>50</v>
      </c>
      <c r="E31" s="9">
        <f>VLOOKUP(C31,Database!$B$3:$E$9,2,FALSE)</f>
        <v>4</v>
      </c>
      <c r="F31" s="9">
        <f>IF(VLOOKUP(C31,Database!$B$3:$E$9,3,FALSE) = 0, 0,E31/VLOOKUP(C31,Database!$B$3:$E$9,3,FALSE)*1000)</f>
        <v>400</v>
      </c>
      <c r="G31" s="9">
        <f t="shared" si="1"/>
        <v>9200</v>
      </c>
      <c r="H31" s="10">
        <f>(VLOOKUP($C$16,Database!$B$12:$C$18,2,FALSE)/1000)*2*D31*(F31/1000)</f>
        <v>0.53200000000000003</v>
      </c>
      <c r="I31" s="10">
        <f t="shared" si="0"/>
        <v>19.637600000000003</v>
      </c>
    </row>
    <row r="32" spans="2:10" x14ac:dyDescent="0.2">
      <c r="B32" s="9" t="s">
        <v>10</v>
      </c>
      <c r="C32" s="19" t="s">
        <v>32</v>
      </c>
      <c r="D32" s="19">
        <v>50</v>
      </c>
      <c r="E32" s="9">
        <f>VLOOKUP(C32,Database!$B$3:$E$9,2,FALSE)</f>
        <v>4</v>
      </c>
      <c r="F32" s="9">
        <f>IF(VLOOKUP(C32,Database!$B$3:$E$9,3,FALSE) = 0, 0,E32/VLOOKUP(C32,Database!$B$3:$E$9,3,FALSE)*1000)</f>
        <v>400</v>
      </c>
      <c r="G32" s="9">
        <f t="shared" si="1"/>
        <v>8800</v>
      </c>
      <c r="H32" s="10">
        <f>(VLOOKUP($C$16,Database!$B$12:$C$18,2,FALSE)/1000)*2*D32*(F32/1000)</f>
        <v>0.53200000000000003</v>
      </c>
      <c r="I32" s="10">
        <f t="shared" si="0"/>
        <v>19.105600000000003</v>
      </c>
    </row>
    <row r="33" spans="2:9" x14ac:dyDescent="0.2">
      <c r="B33" s="9" t="s">
        <v>11</v>
      </c>
      <c r="C33" s="19" t="s">
        <v>32</v>
      </c>
      <c r="D33" s="19">
        <v>50</v>
      </c>
      <c r="E33" s="9">
        <f>VLOOKUP(C33,Database!$B$3:$E$9,2,FALSE)</f>
        <v>4</v>
      </c>
      <c r="F33" s="9">
        <f>IF(VLOOKUP(C33,Database!$B$3:$E$9,3,FALSE) = 0, 0,E33/VLOOKUP(C33,Database!$B$3:$E$9,3,FALSE)*1000)</f>
        <v>400</v>
      </c>
      <c r="G33" s="9">
        <f t="shared" si="1"/>
        <v>8400</v>
      </c>
      <c r="H33" s="10">
        <f>(VLOOKUP($C$16,Database!$B$12:$C$18,2,FALSE)/1000)*2*D33*(F33/1000)</f>
        <v>0.53200000000000003</v>
      </c>
      <c r="I33" s="10">
        <f t="shared" si="0"/>
        <v>18.573600000000003</v>
      </c>
    </row>
    <row r="34" spans="2:9" x14ac:dyDescent="0.2">
      <c r="B34" s="9" t="s">
        <v>12</v>
      </c>
      <c r="C34" s="19" t="s">
        <v>32</v>
      </c>
      <c r="D34" s="19">
        <v>50</v>
      </c>
      <c r="E34" s="9">
        <f>VLOOKUP(C34,Database!$B$3:$E$9,2,FALSE)</f>
        <v>4</v>
      </c>
      <c r="F34" s="9">
        <f>IF(VLOOKUP(C34,Database!$B$3:$E$9,3,FALSE) = 0, 0,E34/VLOOKUP(C34,Database!$B$3:$E$9,3,FALSE)*1000)</f>
        <v>400</v>
      </c>
      <c r="G34" s="9">
        <f t="shared" si="1"/>
        <v>8000</v>
      </c>
      <c r="H34" s="10">
        <f>(VLOOKUP($C$16,Database!$B$12:$C$18,2,FALSE)/1000)*2*D34*(F34/1000)</f>
        <v>0.53200000000000003</v>
      </c>
      <c r="I34" s="10">
        <f t="shared" si="0"/>
        <v>18.041600000000003</v>
      </c>
    </row>
    <row r="35" spans="2:9" x14ac:dyDescent="0.2">
      <c r="B35" s="9" t="s">
        <v>13</v>
      </c>
      <c r="C35" s="19" t="s">
        <v>32</v>
      </c>
      <c r="D35" s="19">
        <v>50</v>
      </c>
      <c r="E35" s="9">
        <f>VLOOKUP(C35,Database!$B$3:$E$9,2,FALSE)</f>
        <v>4</v>
      </c>
      <c r="F35" s="9">
        <f>IF(VLOOKUP(C35,Database!$B$3:$E$9,3,FALSE) = 0, 0,E35/VLOOKUP(C35,Database!$B$3:$E$9,3,FALSE)*1000)</f>
        <v>400</v>
      </c>
      <c r="G35" s="9">
        <f t="shared" si="1"/>
        <v>7600</v>
      </c>
      <c r="H35" s="10">
        <f>(VLOOKUP($C$16,Database!$B$12:$C$18,2,FALSE)/1000)*2*D35*(F35/1000)</f>
        <v>0.53200000000000003</v>
      </c>
      <c r="I35" s="10">
        <f t="shared" si="0"/>
        <v>17.509600000000002</v>
      </c>
    </row>
    <row r="36" spans="2:9" x14ac:dyDescent="0.2">
      <c r="B36" s="9" t="s">
        <v>14</v>
      </c>
      <c r="C36" s="19" t="s">
        <v>32</v>
      </c>
      <c r="D36" s="19">
        <v>50</v>
      </c>
      <c r="E36" s="9">
        <f>VLOOKUP(C36,Database!$B$3:$E$9,2,FALSE)</f>
        <v>4</v>
      </c>
      <c r="F36" s="9">
        <f>IF(VLOOKUP(C36,Database!$B$3:$E$9,3,FALSE) = 0, 0,E36/VLOOKUP(C36,Database!$B$3:$E$9,3,FALSE)*1000)</f>
        <v>400</v>
      </c>
      <c r="G36" s="9">
        <f t="shared" si="1"/>
        <v>7200</v>
      </c>
      <c r="H36" s="10">
        <f>(VLOOKUP($C$16,Database!$B$12:$C$18,2,FALSE)/1000)*2*D36*(F36/1000)</f>
        <v>0.53200000000000003</v>
      </c>
      <c r="I36" s="10">
        <f t="shared" si="0"/>
        <v>16.977600000000002</v>
      </c>
    </row>
    <row r="37" spans="2:9" x14ac:dyDescent="0.2">
      <c r="B37" s="9" t="s">
        <v>15</v>
      </c>
      <c r="C37" s="19" t="s">
        <v>32</v>
      </c>
      <c r="D37" s="19">
        <v>50</v>
      </c>
      <c r="E37" s="9">
        <f>VLOOKUP(C37,Database!$B$3:$E$9,2,FALSE)</f>
        <v>4</v>
      </c>
      <c r="F37" s="9">
        <f>IF(VLOOKUP(C37,Database!$B$3:$E$9,3,FALSE) = 0, 0,E37/VLOOKUP(C37,Database!$B$3:$E$9,3,FALSE)*1000)</f>
        <v>400</v>
      </c>
      <c r="G37" s="9">
        <f t="shared" si="1"/>
        <v>6800</v>
      </c>
      <c r="H37" s="10">
        <f>(VLOOKUP($C$16,Database!$B$12:$C$18,2,FALSE)/1000)*2*D37*(F37/1000)</f>
        <v>0.53200000000000003</v>
      </c>
      <c r="I37" s="10">
        <f t="shared" si="0"/>
        <v>16.445600000000002</v>
      </c>
    </row>
    <row r="38" spans="2:9" x14ac:dyDescent="0.2">
      <c r="B38" s="9" t="s">
        <v>16</v>
      </c>
      <c r="C38" s="19" t="s">
        <v>34</v>
      </c>
      <c r="D38" s="19">
        <v>50</v>
      </c>
      <c r="E38" s="9">
        <f>VLOOKUP(C38,Database!$B$3:$E$9,2,FALSE)</f>
        <v>4</v>
      </c>
      <c r="F38" s="9">
        <f>IF(VLOOKUP(C38,Database!$B$3:$E$9,3,FALSE) = 0, 0,E38/VLOOKUP(C38,Database!$B$3:$E$9,3,FALSE)*1000)</f>
        <v>400</v>
      </c>
      <c r="G38" s="9">
        <f t="shared" si="1"/>
        <v>6400</v>
      </c>
      <c r="H38" s="10">
        <f>(VLOOKUP($C$16,Database!$B$12:$C$18,2,FALSE)/1000)*2*D38*(F38/1000)</f>
        <v>0.53200000000000003</v>
      </c>
      <c r="I38" s="10">
        <f t="shared" si="0"/>
        <v>15.913600000000002</v>
      </c>
    </row>
    <row r="39" spans="2:9" x14ac:dyDescent="0.2">
      <c r="B39" s="9" t="s">
        <v>17</v>
      </c>
      <c r="C39" s="19" t="s">
        <v>34</v>
      </c>
      <c r="D39" s="19">
        <v>50</v>
      </c>
      <c r="E39" s="9">
        <f>VLOOKUP(C39,Database!$B$3:$E$9,2,FALSE)</f>
        <v>4</v>
      </c>
      <c r="F39" s="9">
        <f>IF(VLOOKUP(C39,Database!$B$3:$E$9,3,FALSE) = 0, 0,E39/VLOOKUP(C39,Database!$B$3:$E$9,3,FALSE)*1000)</f>
        <v>400</v>
      </c>
      <c r="G39" s="9">
        <f t="shared" si="1"/>
        <v>6000</v>
      </c>
      <c r="H39" s="10">
        <f>(VLOOKUP($C$16,Database!$B$12:$C$18,2,FALSE)/1000)*2*D39*(F39/1000)</f>
        <v>0.53200000000000003</v>
      </c>
      <c r="I39" s="10">
        <f t="shared" si="0"/>
        <v>15.381600000000002</v>
      </c>
    </row>
    <row r="40" spans="2:9" x14ac:dyDescent="0.2">
      <c r="B40" s="9" t="s">
        <v>18</v>
      </c>
      <c r="C40" s="19" t="s">
        <v>34</v>
      </c>
      <c r="D40" s="19">
        <v>50</v>
      </c>
      <c r="E40" s="9">
        <f>VLOOKUP(C40,Database!$B$3:$E$9,2,FALSE)</f>
        <v>4</v>
      </c>
      <c r="F40" s="9">
        <f>IF(VLOOKUP(C40,Database!$B$3:$E$9,3,FALSE) = 0, 0,E40/VLOOKUP(C40,Database!$B$3:$E$9,3,FALSE)*1000)</f>
        <v>400</v>
      </c>
      <c r="G40" s="9">
        <f t="shared" si="1"/>
        <v>5600</v>
      </c>
      <c r="H40" s="10">
        <f>(VLOOKUP($C$16,Database!$B$12:$C$18,2,FALSE)/1000)*2*D40*(F40/1000)</f>
        <v>0.53200000000000003</v>
      </c>
      <c r="I40" s="10">
        <f t="shared" si="0"/>
        <v>14.849600000000002</v>
      </c>
    </row>
    <row r="41" spans="2:9" x14ac:dyDescent="0.2">
      <c r="B41" s="9" t="s">
        <v>19</v>
      </c>
      <c r="C41" s="19" t="s">
        <v>34</v>
      </c>
      <c r="D41" s="19">
        <v>0</v>
      </c>
      <c r="E41" s="9">
        <f>VLOOKUP(C41,Database!$B$3:$E$9,2,FALSE)</f>
        <v>4</v>
      </c>
      <c r="F41" s="9">
        <f>IF(VLOOKUP(C41,Database!$B$3:$E$9,3,FALSE) = 0, 0,E41/VLOOKUP(C41,Database!$B$3:$E$9,3,FALSE)*1000)</f>
        <v>400</v>
      </c>
      <c r="G41" s="9">
        <f t="shared" si="1"/>
        <v>5200</v>
      </c>
      <c r="H41" s="10">
        <f>(VLOOKUP($C$16,Database!$B$12:$C$18,2,FALSE)/1000)*2*D41*(F41/1000)</f>
        <v>0</v>
      </c>
      <c r="I41" s="10">
        <f t="shared" si="0"/>
        <v>14.849600000000002</v>
      </c>
    </row>
    <row r="42" spans="2:9" x14ac:dyDescent="0.2">
      <c r="B42" s="9" t="s">
        <v>20</v>
      </c>
      <c r="C42" s="19" t="s">
        <v>34</v>
      </c>
      <c r="D42" s="19">
        <v>0</v>
      </c>
      <c r="E42" s="9">
        <f>VLOOKUP(C42,Database!$B$3:$E$9,2,FALSE)</f>
        <v>4</v>
      </c>
      <c r="F42" s="9">
        <f>IF(VLOOKUP(C42,Database!$B$3:$E$9,3,FALSE) = 0, 0,E42/VLOOKUP(C42,Database!$B$3:$E$9,3,FALSE)*1000)</f>
        <v>400</v>
      </c>
      <c r="G42" s="9">
        <f t="shared" si="1"/>
        <v>4800</v>
      </c>
      <c r="H42" s="10">
        <f>(VLOOKUP($C$16,Database!$B$12:$C$18,2,FALSE)/1000)*2*D42*(F42/1000)</f>
        <v>0</v>
      </c>
      <c r="I42" s="10">
        <f t="shared" si="0"/>
        <v>14.849600000000002</v>
      </c>
    </row>
    <row r="43" spans="2:9" x14ac:dyDescent="0.2">
      <c r="B43" s="9" t="s">
        <v>21</v>
      </c>
      <c r="C43" s="19" t="s">
        <v>34</v>
      </c>
      <c r="D43" s="19">
        <v>0</v>
      </c>
      <c r="E43" s="9">
        <f>VLOOKUP(C43,Database!$B$3:$E$9,2,FALSE)</f>
        <v>4</v>
      </c>
      <c r="F43" s="9">
        <f>IF(VLOOKUP(C43,Database!$B$3:$E$9,3,FALSE) = 0, 0,E43/VLOOKUP(C43,Database!$B$3:$E$9,3,FALSE)*1000)</f>
        <v>400</v>
      </c>
      <c r="G43" s="9">
        <f t="shared" si="1"/>
        <v>4400</v>
      </c>
      <c r="H43" s="10">
        <f>(VLOOKUP($C$16,Database!$B$12:$C$18,2,FALSE)/1000)*2*D43*(F43/1000)</f>
        <v>0</v>
      </c>
      <c r="I43" s="10">
        <f t="shared" si="0"/>
        <v>14.849600000000002</v>
      </c>
    </row>
    <row r="44" spans="2:9" x14ac:dyDescent="0.2">
      <c r="B44" s="9" t="s">
        <v>22</v>
      </c>
      <c r="C44" s="19" t="s">
        <v>34</v>
      </c>
      <c r="D44" s="19">
        <v>0</v>
      </c>
      <c r="E44" s="9">
        <f>VLOOKUP(C44,Database!$B$3:$E$9,2,FALSE)</f>
        <v>4</v>
      </c>
      <c r="F44" s="9">
        <f>IF(VLOOKUP(C44,Database!$B$3:$E$9,3,FALSE) = 0, 0,E44/VLOOKUP(C44,Database!$B$3:$E$9,3,FALSE)*1000)</f>
        <v>400</v>
      </c>
      <c r="G44" s="9">
        <f t="shared" ref="G44:G51" si="2">G45+F44</f>
        <v>4000</v>
      </c>
      <c r="H44" s="10">
        <f>(VLOOKUP($C$16,Database!$B$12:$C$18,2,FALSE)/1000)*2*D44*(F44/1000)</f>
        <v>0</v>
      </c>
      <c r="I44" s="10">
        <f t="shared" si="0"/>
        <v>14.849600000000002</v>
      </c>
    </row>
    <row r="45" spans="2:9" x14ac:dyDescent="0.2">
      <c r="B45" s="9" t="s">
        <v>23</v>
      </c>
      <c r="C45" s="19" t="s">
        <v>34</v>
      </c>
      <c r="D45" s="19">
        <v>0</v>
      </c>
      <c r="E45" s="9">
        <f>VLOOKUP(C45,Database!$B$3:$E$9,2,FALSE)</f>
        <v>4</v>
      </c>
      <c r="F45" s="9">
        <f>IF(VLOOKUP(C45,Database!$B$3:$E$9,3,FALSE) = 0, 0,E45/VLOOKUP(C45,Database!$B$3:$E$9,3,FALSE)*1000)</f>
        <v>400</v>
      </c>
      <c r="G45" s="9">
        <f t="shared" si="2"/>
        <v>3600</v>
      </c>
      <c r="H45" s="10">
        <f>(VLOOKUP($C$16,Database!$B$12:$C$18,2,FALSE)/1000)*2*D45*(F45/1000)</f>
        <v>0</v>
      </c>
      <c r="I45" s="10">
        <f t="shared" si="0"/>
        <v>14.849600000000002</v>
      </c>
    </row>
    <row r="46" spans="2:9" x14ac:dyDescent="0.2">
      <c r="B46" s="9" t="s">
        <v>24</v>
      </c>
      <c r="C46" s="19" t="s">
        <v>34</v>
      </c>
      <c r="D46" s="19">
        <v>0</v>
      </c>
      <c r="E46" s="9">
        <f>VLOOKUP(C46,Database!$B$3:$E$9,2,FALSE)</f>
        <v>4</v>
      </c>
      <c r="F46" s="9">
        <f>IF(VLOOKUP(C46,Database!$B$3:$E$9,3,FALSE) = 0, 0,E46/VLOOKUP(C46,Database!$B$3:$E$9,3,FALSE)*1000)</f>
        <v>400</v>
      </c>
      <c r="G46" s="9">
        <f t="shared" si="2"/>
        <v>3200</v>
      </c>
      <c r="H46" s="10">
        <f>(VLOOKUP($C$16,Database!$B$12:$C$18,2,FALSE)/1000)*2*D46*(F46/1000)</f>
        <v>0</v>
      </c>
      <c r="I46" s="10">
        <f t="shared" si="0"/>
        <v>14.849600000000002</v>
      </c>
    </row>
    <row r="47" spans="2:9" x14ac:dyDescent="0.2">
      <c r="B47" s="9" t="s">
        <v>25</v>
      </c>
      <c r="C47" s="19" t="s">
        <v>34</v>
      </c>
      <c r="D47" s="19">
        <v>0</v>
      </c>
      <c r="E47" s="9">
        <f>VLOOKUP(C47,Database!$B$3:$E$9,2,FALSE)</f>
        <v>4</v>
      </c>
      <c r="F47" s="9">
        <f>IF(VLOOKUP(C47,Database!$B$3:$E$9,3,FALSE) = 0, 0,E47/VLOOKUP(C47,Database!$B$3:$E$9,3,FALSE)*1000)</f>
        <v>400</v>
      </c>
      <c r="G47" s="9">
        <f t="shared" si="2"/>
        <v>2800</v>
      </c>
      <c r="H47" s="10">
        <f>(VLOOKUP($C$16,Database!$B$12:$C$18,2,FALSE)/1000)*2*D47*(F47/1000)</f>
        <v>0</v>
      </c>
      <c r="I47" s="10">
        <f t="shared" si="0"/>
        <v>14.849600000000002</v>
      </c>
    </row>
    <row r="48" spans="2:9" x14ac:dyDescent="0.2">
      <c r="B48" s="9" t="s">
        <v>26</v>
      </c>
      <c r="C48" s="19" t="s">
        <v>34</v>
      </c>
      <c r="D48" s="19">
        <v>0</v>
      </c>
      <c r="E48" s="9">
        <f>VLOOKUP(C48,Database!$B$3:$E$9,2,FALSE)</f>
        <v>4</v>
      </c>
      <c r="F48" s="9">
        <f>IF(VLOOKUP(C48,Database!$B$3:$E$9,3,FALSE) = 0, 0,E48/VLOOKUP(C48,Database!$B$3:$E$9,3,FALSE)*1000)</f>
        <v>400</v>
      </c>
      <c r="G48" s="9">
        <f t="shared" si="2"/>
        <v>2400</v>
      </c>
      <c r="H48" s="10">
        <f>(VLOOKUP($C$16,Database!$B$12:$C$18,2,FALSE)/1000)*2*D48*(F48/1000)</f>
        <v>0</v>
      </c>
      <c r="I48" s="10">
        <f t="shared" si="0"/>
        <v>14.849600000000002</v>
      </c>
    </row>
    <row r="49" spans="2:9" x14ac:dyDescent="0.2">
      <c r="B49" s="9" t="s">
        <v>27</v>
      </c>
      <c r="C49" s="19" t="s">
        <v>34</v>
      </c>
      <c r="D49" s="19">
        <v>0</v>
      </c>
      <c r="E49" s="9">
        <f>VLOOKUP(C49,Database!$B$3:$E$9,2,FALSE)</f>
        <v>4</v>
      </c>
      <c r="F49" s="9">
        <f>IF(VLOOKUP(C49,Database!$B$3:$E$9,3,FALSE) = 0, 0,E49/VLOOKUP(C49,Database!$B$3:$E$9,3,FALSE)*1000)</f>
        <v>400</v>
      </c>
      <c r="G49" s="9">
        <f t="shared" si="2"/>
        <v>2000</v>
      </c>
      <c r="H49" s="10">
        <f>(VLOOKUP($C$16,Database!$B$12:$C$18,2,FALSE)/1000)*2*D49*(F49/1000)</f>
        <v>0</v>
      </c>
      <c r="I49" s="10">
        <f t="shared" si="0"/>
        <v>14.849600000000002</v>
      </c>
    </row>
    <row r="50" spans="2:9" x14ac:dyDescent="0.2">
      <c r="B50" s="9" t="s">
        <v>28</v>
      </c>
      <c r="C50" s="19" t="s">
        <v>34</v>
      </c>
      <c r="D50" s="19">
        <v>0</v>
      </c>
      <c r="E50" s="9">
        <f>VLOOKUP(C50,Database!$B$3:$E$9,2,FALSE)</f>
        <v>4</v>
      </c>
      <c r="F50" s="9">
        <f>IF(VLOOKUP(C50,Database!$B$3:$E$9,3,FALSE) = 0, 0,E50/VLOOKUP(C50,Database!$B$3:$E$9,3,FALSE)*1000)</f>
        <v>400</v>
      </c>
      <c r="G50" s="9">
        <f t="shared" si="2"/>
        <v>1600</v>
      </c>
      <c r="H50" s="10">
        <f>(VLOOKUP($C$16,Database!$B$12:$C$18,2,FALSE)/1000)*2*D50*(F50/1000)</f>
        <v>0</v>
      </c>
      <c r="I50" s="10">
        <f t="shared" si="0"/>
        <v>14.849600000000002</v>
      </c>
    </row>
    <row r="51" spans="2:9" x14ac:dyDescent="0.2">
      <c r="B51" s="9" t="s">
        <v>29</v>
      </c>
      <c r="C51" s="19" t="s">
        <v>34</v>
      </c>
      <c r="D51" s="19">
        <v>0</v>
      </c>
      <c r="E51" s="9">
        <f>VLOOKUP(C51,Database!$B$3:$E$9,2,FALSE)</f>
        <v>4</v>
      </c>
      <c r="F51" s="9">
        <f>IF(VLOOKUP(C51,Database!$B$3:$E$9,3,FALSE) = 0, 0,E51/VLOOKUP(C51,Database!$B$3:$E$9,3,FALSE)*1000)</f>
        <v>400</v>
      </c>
      <c r="G51" s="9">
        <f t="shared" si="2"/>
        <v>1200</v>
      </c>
      <c r="H51" s="10">
        <f>(VLOOKUP($C$16,Database!$B$12:$C$18,2,FALSE)/1000)*2*D51*(F51/1000)</f>
        <v>0</v>
      </c>
      <c r="I51" s="10">
        <f t="shared" si="0"/>
        <v>14.849600000000002</v>
      </c>
    </row>
    <row r="52" spans="2:9" x14ac:dyDescent="0.2">
      <c r="B52" s="9" t="s">
        <v>30</v>
      </c>
      <c r="C52" s="19" t="s">
        <v>34</v>
      </c>
      <c r="D52" s="19">
        <v>0</v>
      </c>
      <c r="E52" s="9">
        <f>VLOOKUP(C52,Database!$B$3:$E$9,2,FALSE)</f>
        <v>4</v>
      </c>
      <c r="F52" s="9">
        <f>IF(VLOOKUP(C52,Database!$B$3:$E$9,3,FALSE) = 0, 0,E52/VLOOKUP(C52,Database!$B$3:$E$9,3,FALSE)*1000)</f>
        <v>400</v>
      </c>
      <c r="G52" s="9">
        <f>G53+F52</f>
        <v>800</v>
      </c>
      <c r="H52" s="10">
        <f>(VLOOKUP($C$16,Database!$B$12:$C$18,2,FALSE)/1000)*2*D52*(F52/1000)</f>
        <v>0</v>
      </c>
      <c r="I52" s="10">
        <f>IF(C52="NA","-",IF((I51-H52)&gt;0,(I51-H52),0))</f>
        <v>14.849600000000002</v>
      </c>
    </row>
    <row r="53" spans="2:9" x14ac:dyDescent="0.2">
      <c r="B53" s="9" t="s">
        <v>31</v>
      </c>
      <c r="C53" s="19" t="s">
        <v>34</v>
      </c>
      <c r="D53" s="19">
        <v>0</v>
      </c>
      <c r="E53" s="9">
        <f>VLOOKUP(C53,Database!$B$3:$E$9,2,FALSE)</f>
        <v>4</v>
      </c>
      <c r="F53" s="9">
        <f>IF(VLOOKUP(C53,Database!$B$3:$E$9,3,FALSE) = 0, 0,E53/VLOOKUP(C53,Database!$B$3:$E$9,3,FALSE)*1000)</f>
        <v>400</v>
      </c>
      <c r="G53" s="9">
        <f>G54+F53</f>
        <v>400</v>
      </c>
      <c r="H53" s="10">
        <f>(VLOOKUP($C$16,Database!$B$12:$C$18,2,FALSE)/1000)*2*D53*(F53/1000)</f>
        <v>0</v>
      </c>
      <c r="I53" s="10">
        <f>IF(C53="NA","-",IF((I52-H53)&gt;0,(I52-H53),0))</f>
        <v>14.849600000000002</v>
      </c>
    </row>
    <row r="54" spans="2:9" x14ac:dyDescent="0.2">
      <c r="B54" s="4"/>
      <c r="C54" s="4"/>
      <c r="D54" s="6"/>
      <c r="E54" s="6"/>
      <c r="F54" s="6"/>
      <c r="G54" s="6"/>
      <c r="H54" s="4"/>
      <c r="I54" s="4"/>
    </row>
    <row r="55" spans="2:9" x14ac:dyDescent="0.2">
      <c r="B55" s="4"/>
      <c r="C55" s="4"/>
      <c r="D55" s="6"/>
      <c r="E55" s="6"/>
      <c r="F55" s="6"/>
      <c r="G55" s="6"/>
      <c r="H55" s="4"/>
      <c r="I55" s="4"/>
    </row>
    <row r="56" spans="2:9" x14ac:dyDescent="0.2">
      <c r="B56" s="4"/>
      <c r="C56" s="4"/>
      <c r="D56" s="6"/>
      <c r="E56" s="6"/>
      <c r="F56" s="6"/>
      <c r="G56" s="6"/>
      <c r="H56" s="4"/>
      <c r="I56" s="4"/>
    </row>
    <row r="57" spans="2:9" x14ac:dyDescent="0.2">
      <c r="D57" s="2"/>
      <c r="E57" s="2"/>
      <c r="F57" s="2"/>
      <c r="G57" s="2"/>
    </row>
    <row r="58" spans="2:9" x14ac:dyDescent="0.2">
      <c r="D58" s="2"/>
      <c r="E58" s="2"/>
      <c r="F58" s="2"/>
      <c r="G58" s="2"/>
    </row>
    <row r="59" spans="2:9" x14ac:dyDescent="0.2">
      <c r="D59" s="2"/>
      <c r="E59" s="2"/>
      <c r="F59" s="2"/>
      <c r="G59" s="2"/>
    </row>
    <row r="60" spans="2:9" x14ac:dyDescent="0.2">
      <c r="D60" s="2"/>
      <c r="E60" s="2"/>
      <c r="F60" s="2"/>
      <c r="G60" s="2"/>
    </row>
    <row r="61" spans="2:9" x14ac:dyDescent="0.2">
      <c r="D61" s="2"/>
      <c r="E61" s="2"/>
      <c r="F61" s="2"/>
      <c r="G61" s="2"/>
    </row>
    <row r="62" spans="2:9" x14ac:dyDescent="0.2">
      <c r="D62" s="2"/>
      <c r="E62" s="2"/>
      <c r="F62" s="2"/>
      <c r="G62" s="2"/>
    </row>
  </sheetData>
  <sheetProtection algorithmName="SHA-512" hashValue="h9RX+NyarfJXTH7NrrDn+4xAzEu8+B4lW1ME96mmPENCWG2VboQ2NJQbce0ZBAY82iyhady7tzj+mXPS1v4C0Q==" saltValue="yeaSe8bhxSQ/x5+RwcZ6kw==" spinCount="100000" sheet="1" objects="1" scenarios="1"/>
  <mergeCells count="11">
    <mergeCell ref="E16:I16"/>
    <mergeCell ref="E17:I17"/>
    <mergeCell ref="E18:I18"/>
    <mergeCell ref="B10:C10"/>
    <mergeCell ref="B11:C11"/>
    <mergeCell ref="B12:C12"/>
    <mergeCell ref="B13:C13"/>
    <mergeCell ref="D10:I10"/>
    <mergeCell ref="D11:I11"/>
    <mergeCell ref="D12:I12"/>
    <mergeCell ref="D13:I13"/>
  </mergeCells>
  <conditionalFormatting sqref="I22:I53">
    <cfRule type="expression" dxfId="2" priority="3">
      <formula>I22&lt;15</formula>
    </cfRule>
  </conditionalFormatting>
  <conditionalFormatting sqref="E18:I18">
    <cfRule type="expression" dxfId="1" priority="1">
      <formula>MIN(I22:I53)&lt;15</formula>
    </cfRule>
  </conditionalFormatting>
  <dataValidations count="2">
    <dataValidation type="list" allowBlank="1" showInputMessage="1" showErrorMessage="1" sqref="C22:C53">
      <formula1>Equipment</formula1>
    </dataValidation>
    <dataValidation type="list" allowBlank="1" showInputMessage="1" showErrorMessage="1" sqref="C16">
      <formula1>CableSize</formula1>
    </dataValidation>
  </dataValidations>
  <pageMargins left="0.75" right="0.75" top="1" bottom="1" header="0.5" footer="0.5"/>
  <pageSetup paperSize="9" scale="45" orientation="portrait" verticalDpi="12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B9FAA22-54E6-4764-AAC9-BA8BB78CCB79}">
            <xm:f>VLOOKUP(C16,Database!B17:D23,3,FALSE)&lt;G22/1000</xm:f>
            <x14:dxf>
              <font>
                <strike val="0"/>
                <color theme="0"/>
              </font>
              <fill>
                <patternFill>
                  <bgColor theme="5" tint="0.39994506668294322"/>
                </patternFill>
              </fill>
            </x14:dxf>
          </x14:cfRule>
          <xm:sqref>E16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3</vt:i4>
      </vt:variant>
    </vt:vector>
  </HeadingPairs>
  <TitlesOfParts>
    <vt:vector size="5" baseType="lpstr">
      <vt:lpstr>Database</vt:lpstr>
      <vt:lpstr>Gerilim Düşümü</vt:lpstr>
      <vt:lpstr>CableSize</vt:lpstr>
      <vt:lpstr>Equipment</vt:lpstr>
      <vt:lpstr>'Gerilim Düşümü'!Yazdırma_Alanı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ERCAN Güldiken</cp:lastModifiedBy>
  <cp:lastPrinted>2009-12-18T17:59:21Z</cp:lastPrinted>
  <dcterms:created xsi:type="dcterms:W3CDTF">2009-12-08T12:13:32Z</dcterms:created>
  <dcterms:modified xsi:type="dcterms:W3CDTF">2022-11-02T12:30:05Z</dcterms:modified>
</cp:coreProperties>
</file>